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activeTab="1"/>
  </bookViews>
  <sheets>
    <sheet name="RIO ALBINA" sheetId="12" r:id="rId1"/>
    <sheet name="CRONOGRAMA" sheetId="13" r:id="rId2"/>
    <sheet name="Plan3" sheetId="3" state="hidden" r:id="rId3"/>
  </sheets>
  <definedNames>
    <definedName name="_xlnm.Print_Titles" localSheetId="0">'RIO ALBINA'!$1:$5</definedName>
  </definedNames>
  <calcPr calcId="181029"/>
</workbook>
</file>

<file path=xl/calcChain.xml><?xml version="1.0" encoding="utf-8"?>
<calcChain xmlns="http://schemas.openxmlformats.org/spreadsheetml/2006/main">
  <c r="E34" i="12" l="1"/>
  <c r="E33" i="12"/>
  <c r="G25" i="12"/>
  <c r="H25" i="12" s="1"/>
  <c r="G28" i="12"/>
  <c r="H28" i="12"/>
  <c r="B8" i="13" l="1"/>
  <c r="B9" i="13"/>
  <c r="B10" i="13"/>
  <c r="B11" i="13"/>
  <c r="E14" i="12" l="1"/>
  <c r="E13" i="12"/>
  <c r="E32" i="12"/>
  <c r="E31" i="12"/>
  <c r="E15" i="12" l="1"/>
  <c r="E16" i="12" s="1"/>
  <c r="K5" i="12" l="1"/>
  <c r="G10" i="12" l="1"/>
  <c r="H10" i="12" s="1"/>
  <c r="G9" i="12"/>
  <c r="H9" i="12" s="1"/>
  <c r="G19" i="12"/>
  <c r="H19" i="12" s="1"/>
  <c r="G16" i="12"/>
  <c r="H16" i="12" s="1"/>
  <c r="G23" i="12"/>
  <c r="H23" i="12" s="1"/>
  <c r="G24" i="12"/>
  <c r="H24" i="12" s="1"/>
  <c r="G26" i="12"/>
  <c r="H26" i="12" s="1"/>
  <c r="G27" i="12"/>
  <c r="H27" i="12" s="1"/>
  <c r="G38" i="12"/>
  <c r="G37" i="12"/>
  <c r="G42" i="12"/>
  <c r="G21" i="12"/>
  <c r="H21" i="12" s="1"/>
  <c r="G34" i="12"/>
  <c r="H34" i="12" s="1"/>
  <c r="G11" i="12"/>
  <c r="H11" i="12" s="1"/>
  <c r="G8" i="12"/>
  <c r="H8" i="12" s="1"/>
  <c r="G14" i="12"/>
  <c r="H14" i="12" s="1"/>
  <c r="G20" i="12"/>
  <c r="H20" i="12" s="1"/>
  <c r="G12" i="12"/>
  <c r="H12" i="12" s="1"/>
  <c r="G13" i="12"/>
  <c r="H13" i="12" s="1"/>
  <c r="G29" i="12"/>
  <c r="H29" i="12" s="1"/>
  <c r="G32" i="12"/>
  <c r="G22" i="12"/>
  <c r="G30" i="12"/>
  <c r="H30" i="12" s="1"/>
  <c r="G33" i="12"/>
  <c r="G15" i="12"/>
  <c r="H15" i="12" s="1"/>
  <c r="G31" i="12"/>
  <c r="H32" i="12" l="1"/>
  <c r="H31" i="12"/>
  <c r="H33" i="12"/>
  <c r="H42" i="12" l="1"/>
  <c r="G41" i="12"/>
  <c r="H41" i="12" s="1"/>
  <c r="H38" i="12"/>
  <c r="H37" i="12"/>
  <c r="G7" i="12" l="1"/>
  <c r="H7" i="12" s="1"/>
  <c r="H17" i="12" s="1"/>
  <c r="C8" i="13" s="1"/>
  <c r="H22" i="12"/>
  <c r="H35" i="12" s="1"/>
  <c r="C9" i="13" s="1"/>
  <c r="H43" i="12"/>
  <c r="C11" i="13" s="1"/>
  <c r="H39" i="12"/>
  <c r="C10" i="13" s="1"/>
  <c r="E10" i="13" l="1"/>
  <c r="I10" i="13"/>
  <c r="G10" i="13"/>
  <c r="K10" i="13"/>
  <c r="G11" i="13"/>
  <c r="I11" i="13"/>
  <c r="K11" i="13"/>
  <c r="E11" i="13"/>
  <c r="I9" i="13"/>
  <c r="E9" i="13"/>
  <c r="G9" i="13"/>
  <c r="K9" i="13"/>
  <c r="E8" i="13"/>
  <c r="I8" i="13"/>
  <c r="C12" i="13"/>
  <c r="K8" i="13"/>
  <c r="G8" i="13"/>
  <c r="H44" i="12"/>
  <c r="G12" i="13" l="1"/>
  <c r="F12" i="13" s="1"/>
  <c r="G14" i="13"/>
  <c r="K12" i="13"/>
  <c r="J12" i="13" s="1"/>
  <c r="K14" i="13"/>
  <c r="I14" i="13"/>
  <c r="I12" i="13"/>
  <c r="H12" i="13" s="1"/>
  <c r="E12" i="13"/>
  <c r="D12" i="13" s="1"/>
  <c r="D13" i="13" s="1"/>
  <c r="E14" i="13"/>
  <c r="E15" i="13" s="1"/>
  <c r="G15" i="13" l="1"/>
  <c r="I15" i="13" s="1"/>
  <c r="K15" i="13" s="1"/>
  <c r="F13" i="13"/>
  <c r="H13" i="13" s="1"/>
  <c r="J13" i="13" s="1"/>
</calcChain>
</file>

<file path=xl/sharedStrings.xml><?xml version="1.0" encoding="utf-8"?>
<sst xmlns="http://schemas.openxmlformats.org/spreadsheetml/2006/main" count="140" uniqueCount="104">
  <si>
    <t>TOTAL GERAL</t>
  </si>
  <si>
    <t>SERVIÇOS INICIAIS</t>
  </si>
  <si>
    <t>Item</t>
  </si>
  <si>
    <t>Serviço</t>
  </si>
  <si>
    <t>Unid.</t>
  </si>
  <si>
    <t>Quant.</t>
  </si>
  <si>
    <t>Total</t>
  </si>
  <si>
    <t>Total do ítem</t>
  </si>
  <si>
    <t xml:space="preserve"> </t>
  </si>
  <si>
    <t>M</t>
  </si>
  <si>
    <t>UN</t>
  </si>
  <si>
    <t>M2</t>
  </si>
  <si>
    <t>M3</t>
  </si>
  <si>
    <t>ARGILA OU BARRO PARA ATERRO/REATERRO (COM TRANSPORTE ATE 10 KM)</t>
  </si>
  <si>
    <t>SINALIZAÇÃO</t>
  </si>
  <si>
    <t>SERVIÇOS COMPLEMENTARES</t>
  </si>
  <si>
    <t>Valor Unitário (com BDI)</t>
  </si>
  <si>
    <t>Valor Unitário</t>
  </si>
  <si>
    <t>EXECUÇÃO E COMPACTAÇÃO DE ATERRO COM SOLO PREDOMINANTEMENTE ARGILOSO - EXCLUSIVE SOLO, ESCAVAÇÃO, CARGA E TRANSPORTE.</t>
  </si>
  <si>
    <t>ESCAVAÇÃO VERTICAL A CÉU ABERTO, EM OBRAS DE INFRAESTRUTURA, INCLUINDO CARGA, DESCARGA E TRANSPORTE, EM SOLO DE 1ª CATEGORIA COM ESCAVADEIRA HIDRÁULICA (CAÇAMBA: 0,8 M³ / 111HP), FROTA DE 6 CAMINHÕES BASCULANTES DE 14 M³, DMT DE 4 KM E VELOCIDADE MÉDIA 22KM/H.</t>
  </si>
  <si>
    <t>SINAPI</t>
  </si>
  <si>
    <t>6081 - SINAPI - I</t>
  </si>
  <si>
    <t>101237 - SINAPI - C</t>
  </si>
  <si>
    <t>PLACA DE REGULAMENTAÇÃO EM AÇO D = 0,80 M - PELÍCULA RETRORREFLETIVA TIPO I + SI - FORNECIMENTO E IMPLANTAÇÃO</t>
  </si>
  <si>
    <t>PLACA DE ADVERTÊNCIA EM AÇO, LADO DE 0,80 M - PELÍCULA RETRORREFLETIVA TIPO I + SI - FORNECIMENTO E IMPLANTAÇÃO</t>
  </si>
  <si>
    <t>96385 - SINAPI - C</t>
  </si>
  <si>
    <t>Local: RIO ALBINA/ SIDERÓPOLIS/ SC</t>
  </si>
  <si>
    <t>Proprietário: MUNICÍPIO DE SIDERÓPOLIS</t>
  </si>
  <si>
    <t>Obra: PONTE EM CONCRETO ARMADO 800X430 CM</t>
  </si>
  <si>
    <t>93584 - SINAPI - C</t>
  </si>
  <si>
    <t>EXECUÇÃO DE DEPÓSITO EM CANTEIRO DE OBRA EM CHAPA DE MADEIRA COMPENSADA, NÃO INCLUSO MOBILIÁRIO.</t>
  </si>
  <si>
    <t>99059 - SINAPI - C</t>
  </si>
  <si>
    <t>97627 - SINAPI - C</t>
  </si>
  <si>
    <t>DEMOLIÇÃO DE PILARES E VIGAS EM CONCRETO ARMADO, DE FORMA MECANIZADA COM MARTELETE, SEM REAPROVEITAMENTO.</t>
  </si>
  <si>
    <t>KG</t>
  </si>
  <si>
    <t>TABULEIRO/LONGARINAS/CORTINAS E ABAS</t>
  </si>
  <si>
    <t>11145 - SINAPI - I</t>
  </si>
  <si>
    <t>CONCRETO USINADO BOMBEAVEL, CLASSE DE RESISTENCIA C35, COM BRITA 0 E 1, SLUMP = 100 +/- 20 MM, INCLUI SERVICO DE BOMBEAMENTO (NBR 8953).</t>
  </si>
  <si>
    <t>ARMAÇÃO DE PILAR OU VIGA DE UMA ESTRUTURA CONVENCIONAL DE CONCRETO ARMADO EM UMA EDIFICAÇÃO TÉRREA OU SOBRADO UTILIZANDO AÇO CA-50 DE 6,3 MM - MONTAGEM.</t>
  </si>
  <si>
    <t>ARMAÇÃO DE PILAR OU VIGA DE UMA ESTRUTURA CONVENCIONAL DE CONCRETO ARMADO EM UMA EDIFICAÇÃO TÉRREA OU SOBRADO UTILIZANDO AÇO CA-50 DE 10,0 MM - MONTAGEM.</t>
  </si>
  <si>
    <t>ARMAÇÃO DE PILAR OU VIGA DE UMA ESTRUTURA CONVENCIONAL DE CONCRETO ARMADO EM UMA EDIFICAÇÃO TÉRREA OU SOBRADO UTILIZANDO AÇO CA-50 DE 12,5 MM - MONTAGEM.</t>
  </si>
  <si>
    <t>ARMAÇÃO DE PILAR OU VIGA DE UMA ESTRUTURA CONVENCIONAL DE CONCRETO ARMADO EM UMA EDIFICAÇÃO TÉRREA OU SOBRADO UTILIZANDO AÇO CA-50 DE 16,0 MM - MONTAGEM.</t>
  </si>
  <si>
    <t>96536 - SINAPI - C</t>
  </si>
  <si>
    <t>92486 - SINAPI - C</t>
  </si>
  <si>
    <t>100341 - SINAPI - C</t>
  </si>
  <si>
    <t>99814 - SINAPI - C</t>
  </si>
  <si>
    <t>LIMPEZA DE SUPERFÍCIE COM JATO DE ALTA PRESSÃO.</t>
  </si>
  <si>
    <t>FABRICAÇÃO, MONTAGEM E DESMONTAGEM DE FÔRMA PARA CORTINA DE CONTENÇÃO, EM CHAPA DE MADEIRA COMPENSADA PLASTIFICADA, E = 18 MM.</t>
  </si>
  <si>
    <t>FABRICAÇÃO, MONTAGEM E DESMONTAGEM DE FÔRMA PARA VIGA BALDRAME, EM MADEIRA SERRADA, E=25 MM.</t>
  </si>
  <si>
    <t>MONTAGEM E DESMONTAGEM DE FÔRMA DE LAJE MACIÇA, PÉ-DIREITO SIMPLES, EM MADEIRA SERRADA.</t>
  </si>
  <si>
    <t>ARMAÇÃO DE PILAR OU VIGA DE UMA ESTRUTURA CONVENCIONAL DE CONCRETO ARMADO EM UMA EDIFICAÇÃO TÉRREA OU SOBRADO UTILIZANDO AÇO CA-50 DE 20,0 MM - MONTAGEM.</t>
  </si>
  <si>
    <t>ARMAÇÃO DE CORTINA DE CONTENÇÃO EM CONCRETO ARMADO, COM AÇO CA-50 DE 6,3 MM - MONTAGEM.</t>
  </si>
  <si>
    <t>100342 - SINAPI - C</t>
  </si>
  <si>
    <t>100344 - SINAPI - C</t>
  </si>
  <si>
    <t>ARMAÇÃO DE CORTINA DE CONTENÇÃO EM CONCRETO ARMADO, COM AÇO CA-50 DE 10 MM - MONTAGEM.</t>
  </si>
  <si>
    <t>ARMAÇÃO DE CORTINA DE CONTENÇÃO EM CONCRETO ARMADO, COM AÇO CA-50 DE 12,5 MM - MONTAGEM.</t>
  </si>
  <si>
    <t>100345 - SINAPI - C</t>
  </si>
  <si>
    <t>TRANSPORTE COM CAMINHÃO BASCULANTE DE 10 M³, EM VIA URBANA PAVIMENTADA, DMT ATÉ 30 KM (UNIDADE: M3XKM).</t>
  </si>
  <si>
    <t>M3XKM</t>
  </si>
  <si>
    <t>95875 - SINAPI - C</t>
  </si>
  <si>
    <t>LOCACAO CONVENCIONAL DE OBRA, UTILIZANDO GABARITO DE TÁBUAS CORRIDAS PONTALETADAS A CADA 2,00M.</t>
  </si>
  <si>
    <t>93582 - SINAPI - C</t>
  </si>
  <si>
    <t>EXECUÇÃO DE CENTRAL DE ARMADURA EM CANTEIRO DE OBRA, NÃO INCLUSO MOBILIÁRIO E EQUIPAMENTOS.</t>
  </si>
  <si>
    <t>EXECUÇÃO DE CENTRAL DE FÔRMAS, PRODUÇÃO DE ARGAMASSA OU CONCRETO EM CANTEIRO DE OBRA, NÃO INCLUSO MOBILIÁRIO E EQUIPAMENTOS.</t>
  </si>
  <si>
    <t>93583 - SINAPI - C</t>
  </si>
  <si>
    <t>CRONOGRAMA FISICO FINANCEIRO</t>
  </si>
  <si>
    <t>item</t>
  </si>
  <si>
    <t>descricao</t>
  </si>
  <si>
    <t>valor total</t>
  </si>
  <si>
    <t>mes 1</t>
  </si>
  <si>
    <t>mes 2</t>
  </si>
  <si>
    <t>mes 3</t>
  </si>
  <si>
    <t>mes 4</t>
  </si>
  <si>
    <t>%</t>
  </si>
  <si>
    <t xml:space="preserve">valor </t>
  </si>
  <si>
    <t>% parcial</t>
  </si>
  <si>
    <t>% acumulado</t>
  </si>
  <si>
    <t>Valor parcial</t>
  </si>
  <si>
    <t>Valor acumulado</t>
  </si>
  <si>
    <t>Obs: Cada Parcela corresponde a 30 dias</t>
  </si>
  <si>
    <t>Referência: Sinapi 01/2023</t>
  </si>
  <si>
    <t>BDI</t>
  </si>
  <si>
    <t>4813 - SINAPI - I</t>
  </si>
  <si>
    <t>PLACA DE OBRA (PARA CONSTRUCAO CIVIL) EM CHAPA GALVANIZADA *N. 22*, ADESIVADA, DE *2,4 X 1,2* M (SEM POSTES PARA FIXACAO)</t>
  </si>
  <si>
    <t>92760 - SINAPI - C</t>
  </si>
  <si>
    <t>92762 - SINAPI - C</t>
  </si>
  <si>
    <t>92763 - SINAPI - C</t>
  </si>
  <si>
    <t>92764 - SINAPI - C</t>
  </si>
  <si>
    <t>92765 - SINAPI - C</t>
  </si>
  <si>
    <t>92770 - SINAPI - C</t>
  </si>
  <si>
    <t>ARMAÇÃO DE LAJE DE ESTRUTURA CONVENCIONAL DE CONCRETO ARMADO UTILIZANDO AÇO CA-50 DE 8,0 MM - MONTAGEM. AF_06/2022</t>
  </si>
  <si>
    <t>92771 - SINAPI - C</t>
  </si>
  <si>
    <t>ARMAÇÃO DE LAJE DE ESTRUTURA CONVENCIONAL DE CONCRETO ARMADO UTILIZANDO AÇO CA-50 DE 10,0 MM - MONTAGEM. AF_06/2022</t>
  </si>
  <si>
    <t>3816118 - NOVO SICRO</t>
  </si>
  <si>
    <t>5213441 - NOVO SICRO</t>
  </si>
  <si>
    <t>5213465 - NOVO SICRO</t>
  </si>
  <si>
    <t>Guarda-corpo de concreto - fabricação - areia e brita comerciais</t>
  </si>
  <si>
    <t>e NOVO SICRO 10/2022</t>
  </si>
  <si>
    <t>ARMAÇÃO DE CORTINA DE CONTENÇÃO EM CONCRETO ARMADO, COM AÇO CA-50 DE 20 MM - MONTAGEM. AF_07/2019</t>
  </si>
  <si>
    <t>ARMAÇÃO DE CORTINA DE CONTENÇÃO EM CONCRETO ARMADO, COM AÇO CA-50 DE 8MM - MONTAGEM. AF_07/2019</t>
  </si>
  <si>
    <t>100343 - SINAPI - C</t>
  </si>
  <si>
    <t>100347 - SINAPI - C</t>
  </si>
  <si>
    <t>Siderópolis, 21 de março de 2023</t>
  </si>
  <si>
    <t>Data: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</si>
</sst>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172B4D"/>
      <name val="Arial"/>
      <family val="2"/>
    </font>
    <font>
      <sz val="10"/>
      <name val="Courie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9" fontId="7" fillId="0" borderId="0"/>
  </cellStyleXfs>
  <cellXfs count="105">
    <xf numFmtId="0" fontId="0" fillId="0" borderId="0" xfId="0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2" fontId="0" fillId="0" borderId="0" xfId="0" applyNumberFormat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164" fontId="1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/>
    <xf numFmtId="0" fontId="0" fillId="3" borderId="5" xfId="0" applyFill="1" applyBorder="1"/>
    <xf numFmtId="0" fontId="1" fillId="3" borderId="0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1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/>
    </xf>
    <xf numFmtId="2" fontId="1" fillId="4" borderId="6" xfId="0" applyNumberFormat="1" applyFont="1" applyFill="1" applyBorder="1" applyAlignment="1">
      <alignment vertical="top"/>
    </xf>
    <xf numFmtId="2" fontId="1" fillId="4" borderId="6" xfId="0" applyNumberFormat="1" applyFont="1" applyFill="1" applyBorder="1"/>
    <xf numFmtId="164" fontId="1" fillId="4" borderId="6" xfId="1" applyFont="1" applyFill="1" applyBorder="1"/>
    <xf numFmtId="0" fontId="1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center"/>
    </xf>
    <xf numFmtId="164" fontId="2" fillId="4" borderId="6" xfId="1" applyFont="1" applyFill="1" applyBorder="1" applyAlignment="1">
      <alignment horizontal="center" vertical="center"/>
    </xf>
    <xf numFmtId="164" fontId="1" fillId="4" borderId="6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0" borderId="0" xfId="0" applyFont="1"/>
    <xf numFmtId="0" fontId="1" fillId="4" borderId="6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164" fontId="2" fillId="3" borderId="2" xfId="1" applyFont="1" applyFill="1" applyBorder="1" applyAlignment="1">
      <alignment horizontal="left" vertical="top"/>
    </xf>
    <xf numFmtId="164" fontId="0" fillId="3" borderId="0" xfId="1" applyFont="1" applyFill="1" applyBorder="1" applyAlignment="1">
      <alignment vertical="top"/>
    </xf>
    <xf numFmtId="164" fontId="1" fillId="4" borderId="6" xfId="1" applyFont="1" applyFill="1" applyBorder="1" applyAlignment="1">
      <alignment vertical="top"/>
    </xf>
    <xf numFmtId="164" fontId="0" fillId="0" borderId="0" xfId="1" applyFont="1"/>
    <xf numFmtId="164" fontId="1" fillId="2" borderId="6" xfId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0" fontId="0" fillId="0" borderId="0" xfId="0" applyFont="1" applyFill="1"/>
    <xf numFmtId="2" fontId="2" fillId="0" borderId="6" xfId="0" applyNumberFormat="1" applyFont="1" applyFill="1" applyBorder="1" applyAlignment="1">
      <alignment horizontal="center" vertical="center"/>
    </xf>
    <xf numFmtId="44" fontId="0" fillId="0" borderId="0" xfId="0" applyNumberFormat="1"/>
    <xf numFmtId="2" fontId="2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44" fontId="1" fillId="3" borderId="6" xfId="1" applyNumberFormat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/>
    </xf>
    <xf numFmtId="0" fontId="0" fillId="3" borderId="0" xfId="0" applyFill="1"/>
    <xf numFmtId="2" fontId="2" fillId="0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3" borderId="0" xfId="0" applyFont="1" applyFill="1" applyBorder="1"/>
    <xf numFmtId="0" fontId="8" fillId="3" borderId="0" xfId="0" applyFont="1" applyFill="1"/>
    <xf numFmtId="0" fontId="9" fillId="3" borderId="4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/>
    <xf numFmtId="165" fontId="2" fillId="0" borderId="6" xfId="0" applyNumberFormat="1" applyFont="1" applyBorder="1"/>
    <xf numFmtId="9" fontId="2" fillId="0" borderId="6" xfId="2" applyFont="1" applyBorder="1"/>
    <xf numFmtId="165" fontId="2" fillId="0" borderId="8" xfId="0" applyNumberFormat="1" applyFont="1" applyBorder="1"/>
    <xf numFmtId="10" fontId="2" fillId="0" borderId="6" xfId="2" applyNumberFormat="1" applyFont="1" applyBorder="1"/>
    <xf numFmtId="10" fontId="2" fillId="0" borderId="6" xfId="0" applyNumberFormat="1" applyFont="1" applyBorder="1"/>
    <xf numFmtId="10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9" fontId="2" fillId="0" borderId="10" xfId="2" applyFont="1" applyBorder="1"/>
    <xf numFmtId="165" fontId="2" fillId="0" borderId="10" xfId="0" applyNumberFormat="1" applyFont="1" applyBorder="1"/>
    <xf numFmtId="0" fontId="2" fillId="0" borderId="11" xfId="0" applyFont="1" applyBorder="1"/>
    <xf numFmtId="0" fontId="8" fillId="0" borderId="0" xfId="0" applyFont="1"/>
    <xf numFmtId="0" fontId="2" fillId="3" borderId="0" xfId="0" applyFont="1" applyFill="1" applyBorder="1" applyAlignment="1">
      <alignment horizontal="left" vertical="top"/>
    </xf>
    <xf numFmtId="0" fontId="2" fillId="3" borderId="2" xfId="0" applyFont="1" applyFill="1" applyBorder="1"/>
    <xf numFmtId="0" fontId="2" fillId="3" borderId="3" xfId="0" applyFont="1" applyFill="1" applyBorder="1"/>
    <xf numFmtId="39" fontId="2" fillId="3" borderId="0" xfId="3" applyFont="1" applyFill="1" applyBorder="1" applyAlignment="1">
      <alignment horizontal="left" indent="1"/>
    </xf>
    <xf numFmtId="0" fontId="2" fillId="3" borderId="5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mascara" xfId="3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81244</xdr:colOff>
      <xdr:row>0</xdr:row>
      <xdr:rowOff>0</xdr:rowOff>
    </xdr:from>
    <xdr:to>
      <xdr:col>7</xdr:col>
      <xdr:colOff>1385078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0DD11B7-DE3A-41EA-9CBF-AAB3AFC3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303" y="0"/>
          <a:ext cx="1303834" cy="786093"/>
        </a:xfrm>
        <a:prstGeom prst="rect">
          <a:avLst/>
        </a:prstGeom>
      </xdr:spPr>
    </xdr:pic>
    <xdr:clientData/>
  </xdr:twoCellAnchor>
  <xdr:twoCellAnchor editAs="oneCell">
    <xdr:from>
      <xdr:col>5</xdr:col>
      <xdr:colOff>123265</xdr:colOff>
      <xdr:row>0</xdr:row>
      <xdr:rowOff>0</xdr:rowOff>
    </xdr:from>
    <xdr:to>
      <xdr:col>7</xdr:col>
      <xdr:colOff>11206</xdr:colOff>
      <xdr:row>3</xdr:row>
      <xdr:rowOff>168434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8700D5B6-0481-43B4-B023-D539FC77C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5971" y="0"/>
          <a:ext cx="2084294" cy="773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630331</xdr:colOff>
      <xdr:row>0</xdr:row>
      <xdr:rowOff>0</xdr:rowOff>
    </xdr:from>
    <xdr:to>
      <xdr:col>10</xdr:col>
      <xdr:colOff>1114187</xdr:colOff>
      <xdr:row>3</xdr:row>
      <xdr:rowOff>189745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CD80089-38CD-4E76-9382-8032FAA2F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527" y="0"/>
          <a:ext cx="1303834" cy="786093"/>
        </a:xfrm>
        <a:prstGeom prst="rect">
          <a:avLst/>
        </a:prstGeom>
      </xdr:spPr>
    </xdr:pic>
    <xdr:clientData/>
  </xdr:twoCellAnchor>
  <xdr:twoCellAnchor editAs="oneCell">
    <xdr:from>
      <xdr:col>7</xdr:col>
      <xdr:colOff>331304</xdr:colOff>
      <xdr:row>0</xdr:row>
      <xdr:rowOff>0</xdr:rowOff>
    </xdr:from>
    <xdr:to>
      <xdr:col>9</xdr:col>
      <xdr:colOff>560293</xdr:colOff>
      <xdr:row>3</xdr:row>
      <xdr:rowOff>177204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FD765F25-F649-4E33-B0CF-2310963F6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1195" y="0"/>
          <a:ext cx="2084294" cy="773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7" zoomScale="85" zoomScaleNormal="85" workbookViewId="0">
      <selection activeCell="C46" sqref="C46"/>
    </sheetView>
  </sheetViews>
  <sheetFormatPr defaultRowHeight="15" x14ac:dyDescent="0.25"/>
  <cols>
    <col min="1" max="1" width="6.85546875" customWidth="1"/>
    <col min="2" max="2" width="23" customWidth="1"/>
    <col min="3" max="3" width="70.85546875" bestFit="1" customWidth="1"/>
    <col min="4" max="4" width="9.42578125" bestFit="1" customWidth="1"/>
    <col min="5" max="5" width="12.7109375" bestFit="1" customWidth="1"/>
    <col min="6" max="6" width="16.7109375" style="47" bestFit="1" customWidth="1"/>
    <col min="7" max="7" width="16.28515625" bestFit="1" customWidth="1"/>
    <col min="8" max="8" width="21.140625" bestFit="1" customWidth="1"/>
    <col min="10" max="10" width="16.85546875" bestFit="1" customWidth="1"/>
    <col min="11" max="11" width="15.5703125" bestFit="1" customWidth="1"/>
  </cols>
  <sheetData>
    <row r="1" spans="1:11" ht="15.75" x14ac:dyDescent="0.25">
      <c r="A1" s="16" t="s">
        <v>28</v>
      </c>
      <c r="B1" s="17"/>
      <c r="C1" s="65"/>
      <c r="D1" s="65"/>
      <c r="E1" s="65"/>
      <c r="F1" s="44"/>
      <c r="G1" s="18"/>
      <c r="H1" s="19"/>
    </row>
    <row r="2" spans="1:11" ht="15.75" x14ac:dyDescent="0.25">
      <c r="A2" s="88" t="s">
        <v>80</v>
      </c>
      <c r="B2" s="21"/>
      <c r="C2" s="68" t="s">
        <v>97</v>
      </c>
      <c r="D2" s="22"/>
      <c r="E2" s="49"/>
      <c r="F2" s="45"/>
      <c r="G2" s="23"/>
      <c r="H2" s="24"/>
    </row>
    <row r="3" spans="1:11" ht="15.75" x14ac:dyDescent="0.25">
      <c r="A3" s="20" t="s">
        <v>26</v>
      </c>
      <c r="B3" s="21"/>
      <c r="C3" s="25"/>
      <c r="D3" s="22"/>
      <c r="E3" s="22"/>
      <c r="F3" s="45"/>
      <c r="G3" s="23"/>
      <c r="H3" s="24"/>
      <c r="K3" s="3"/>
    </row>
    <row r="4" spans="1:11" x14ac:dyDescent="0.25">
      <c r="A4" s="26" t="s">
        <v>27</v>
      </c>
      <c r="B4" s="27"/>
      <c r="C4" s="28"/>
      <c r="D4" s="22"/>
      <c r="E4" s="22"/>
      <c r="F4" s="45"/>
      <c r="G4" s="23"/>
      <c r="H4" s="24"/>
      <c r="K4" s="93" t="s">
        <v>81</v>
      </c>
    </row>
    <row r="5" spans="1:11" ht="31.5" x14ac:dyDescent="0.25">
      <c r="A5" s="14" t="s">
        <v>2</v>
      </c>
      <c r="B5" s="15" t="s">
        <v>20</v>
      </c>
      <c r="C5" s="15" t="s">
        <v>3</v>
      </c>
      <c r="D5" s="14" t="s">
        <v>4</v>
      </c>
      <c r="E5" s="14" t="s">
        <v>5</v>
      </c>
      <c r="F5" s="48" t="s">
        <v>17</v>
      </c>
      <c r="G5" s="15" t="s">
        <v>16</v>
      </c>
      <c r="H5" s="14" t="s">
        <v>6</v>
      </c>
      <c r="K5" s="94">
        <f>(22.24/100)+1</f>
        <v>1.2223999999999999</v>
      </c>
    </row>
    <row r="6" spans="1:11" ht="15.75" x14ac:dyDescent="0.25">
      <c r="A6" s="29">
        <v>1</v>
      </c>
      <c r="B6" s="30"/>
      <c r="C6" s="31" t="s">
        <v>1</v>
      </c>
      <c r="D6" s="32"/>
      <c r="E6" s="33"/>
      <c r="F6" s="46"/>
      <c r="G6" s="34"/>
      <c r="H6" s="34"/>
    </row>
    <row r="7" spans="1:11" s="54" customFormat="1" ht="45" x14ac:dyDescent="0.25">
      <c r="A7" s="50">
        <v>1.1000000000000001</v>
      </c>
      <c r="B7" s="52" t="s">
        <v>82</v>
      </c>
      <c r="C7" s="51" t="s">
        <v>83</v>
      </c>
      <c r="D7" s="52" t="s">
        <v>11</v>
      </c>
      <c r="E7" s="55">
        <v>2.88</v>
      </c>
      <c r="F7" s="53">
        <v>300</v>
      </c>
      <c r="G7" s="53">
        <f>F7*$K$5</f>
        <v>366.71999999999997</v>
      </c>
      <c r="H7" s="62">
        <f>E7*G7</f>
        <v>1056.1535999999999</v>
      </c>
    </row>
    <row r="8" spans="1:11" s="54" customFormat="1" ht="45" x14ac:dyDescent="0.25">
      <c r="A8" s="50">
        <v>1.2</v>
      </c>
      <c r="B8" s="52" t="s">
        <v>29</v>
      </c>
      <c r="C8" s="51" t="s">
        <v>30</v>
      </c>
      <c r="D8" s="52" t="s">
        <v>11</v>
      </c>
      <c r="E8" s="55">
        <v>12</v>
      </c>
      <c r="F8" s="53">
        <v>1204.52</v>
      </c>
      <c r="G8" s="53">
        <f t="shared" ref="G8:G16" si="0">F8*$K$5</f>
        <v>1472.4052479999998</v>
      </c>
      <c r="H8" s="62">
        <f t="shared" ref="H8:H16" si="1">E8*G8</f>
        <v>17668.862975999997</v>
      </c>
    </row>
    <row r="9" spans="1:11" s="54" customFormat="1" ht="30" x14ac:dyDescent="0.25">
      <c r="A9" s="50">
        <v>1.3</v>
      </c>
      <c r="B9" s="52" t="s">
        <v>61</v>
      </c>
      <c r="C9" s="51" t="s">
        <v>62</v>
      </c>
      <c r="D9" s="52" t="s">
        <v>11</v>
      </c>
      <c r="E9" s="55">
        <v>12</v>
      </c>
      <c r="F9" s="53">
        <v>343.43</v>
      </c>
      <c r="G9" s="53">
        <f t="shared" si="0"/>
        <v>419.808832</v>
      </c>
      <c r="H9" s="62">
        <f t="shared" si="1"/>
        <v>5037.7059840000002</v>
      </c>
    </row>
    <row r="10" spans="1:11" s="54" customFormat="1" ht="45" x14ac:dyDescent="0.25">
      <c r="A10" s="50">
        <v>1.4</v>
      </c>
      <c r="B10" s="52" t="s">
        <v>64</v>
      </c>
      <c r="C10" s="51" t="s">
        <v>63</v>
      </c>
      <c r="D10" s="52" t="s">
        <v>11</v>
      </c>
      <c r="E10" s="55">
        <v>12</v>
      </c>
      <c r="F10" s="53">
        <v>526.99</v>
      </c>
      <c r="G10" s="53">
        <f t="shared" si="0"/>
        <v>644.19257600000003</v>
      </c>
      <c r="H10" s="62">
        <f t="shared" si="1"/>
        <v>7730.3109120000008</v>
      </c>
    </row>
    <row r="11" spans="1:11" s="54" customFormat="1" ht="30" x14ac:dyDescent="0.25">
      <c r="A11" s="50">
        <v>1.5</v>
      </c>
      <c r="B11" s="52" t="s">
        <v>31</v>
      </c>
      <c r="C11" s="51" t="s">
        <v>60</v>
      </c>
      <c r="D11" s="52" t="s">
        <v>9</v>
      </c>
      <c r="E11" s="55">
        <v>24</v>
      </c>
      <c r="F11" s="53">
        <v>68.34</v>
      </c>
      <c r="G11" s="53">
        <f t="shared" si="0"/>
        <v>83.538815999999997</v>
      </c>
      <c r="H11" s="62">
        <f t="shared" si="1"/>
        <v>2004.9315839999999</v>
      </c>
    </row>
    <row r="12" spans="1:11" s="54" customFormat="1" ht="45" x14ac:dyDescent="0.25">
      <c r="A12" s="50">
        <v>1.6</v>
      </c>
      <c r="B12" s="52" t="s">
        <v>32</v>
      </c>
      <c r="C12" s="51" t="s">
        <v>33</v>
      </c>
      <c r="D12" s="52" t="s">
        <v>12</v>
      </c>
      <c r="E12" s="55">
        <v>43</v>
      </c>
      <c r="F12" s="53">
        <v>264.52</v>
      </c>
      <c r="G12" s="53">
        <f t="shared" si="0"/>
        <v>323.34924799999993</v>
      </c>
      <c r="H12" s="62">
        <f t="shared" si="1"/>
        <v>13904.017663999997</v>
      </c>
    </row>
    <row r="13" spans="1:11" s="54" customFormat="1" ht="90" x14ac:dyDescent="0.25">
      <c r="A13" s="50">
        <v>1.7</v>
      </c>
      <c r="B13" s="12" t="s">
        <v>22</v>
      </c>
      <c r="C13" s="8" t="s">
        <v>19</v>
      </c>
      <c r="D13" s="52" t="s">
        <v>12</v>
      </c>
      <c r="E13" s="55">
        <f>4*4*5*2*1.15*2</f>
        <v>368</v>
      </c>
      <c r="F13" s="53">
        <v>21.81</v>
      </c>
      <c r="G13" s="53">
        <f>F13*$K$5</f>
        <v>26.660543999999998</v>
      </c>
      <c r="H13" s="62">
        <f t="shared" si="1"/>
        <v>9811.0801919999994</v>
      </c>
    </row>
    <row r="14" spans="1:11" s="54" customFormat="1" ht="30" x14ac:dyDescent="0.25">
      <c r="A14" s="50">
        <v>1.8</v>
      </c>
      <c r="B14" s="63" t="s">
        <v>21</v>
      </c>
      <c r="C14" s="51" t="s">
        <v>13</v>
      </c>
      <c r="D14" s="52" t="s">
        <v>12</v>
      </c>
      <c r="E14" s="55">
        <f>4*4*5*2*1.35*2</f>
        <v>432</v>
      </c>
      <c r="F14" s="53">
        <v>51.12</v>
      </c>
      <c r="G14" s="53">
        <f t="shared" si="0"/>
        <v>62.489087999999995</v>
      </c>
      <c r="H14" s="62">
        <f t="shared" si="1"/>
        <v>26995.286015999998</v>
      </c>
    </row>
    <row r="15" spans="1:11" s="54" customFormat="1" ht="45" x14ac:dyDescent="0.25">
      <c r="A15" s="50">
        <v>1.9</v>
      </c>
      <c r="B15" s="12" t="s">
        <v>25</v>
      </c>
      <c r="C15" s="8" t="s">
        <v>18</v>
      </c>
      <c r="D15" s="52" t="s">
        <v>12</v>
      </c>
      <c r="E15" s="55">
        <f>E14</f>
        <v>432</v>
      </c>
      <c r="F15" s="53">
        <v>10.39</v>
      </c>
      <c r="G15" s="53">
        <f t="shared" si="0"/>
        <v>12.700735999999999</v>
      </c>
      <c r="H15" s="62">
        <f t="shared" si="1"/>
        <v>5486.717952</v>
      </c>
    </row>
    <row r="16" spans="1:11" s="54" customFormat="1" ht="45" x14ac:dyDescent="0.25">
      <c r="A16" s="66">
        <v>1.1000000000000001</v>
      </c>
      <c r="B16" s="12" t="s">
        <v>59</v>
      </c>
      <c r="C16" s="8" t="s">
        <v>57</v>
      </c>
      <c r="D16" s="52" t="s">
        <v>58</v>
      </c>
      <c r="E16" s="55">
        <f>E15*30</f>
        <v>12960</v>
      </c>
      <c r="F16" s="53">
        <v>2.41</v>
      </c>
      <c r="G16" s="53">
        <f t="shared" si="0"/>
        <v>2.9459840000000002</v>
      </c>
      <c r="H16" s="62">
        <f t="shared" si="1"/>
        <v>38179.952640000003</v>
      </c>
    </row>
    <row r="17" spans="1:8" ht="15.75" x14ac:dyDescent="0.25">
      <c r="A17" s="10"/>
      <c r="B17" s="4"/>
      <c r="C17" s="1" t="s">
        <v>7</v>
      </c>
      <c r="D17" s="4"/>
      <c r="E17" s="57"/>
      <c r="F17" s="6"/>
      <c r="G17" s="6"/>
      <c r="H17" s="7">
        <f>SUM(H7:H16)</f>
        <v>127875.01952</v>
      </c>
    </row>
    <row r="18" spans="1:8" ht="15.75" x14ac:dyDescent="0.25">
      <c r="A18" s="29">
        <v>2</v>
      </c>
      <c r="B18" s="30"/>
      <c r="C18" s="31" t="s">
        <v>35</v>
      </c>
      <c r="D18" s="30"/>
      <c r="E18" s="33"/>
      <c r="F18" s="46"/>
      <c r="G18" s="35"/>
      <c r="H18" s="35"/>
    </row>
    <row r="19" spans="1:8" ht="60" x14ac:dyDescent="0.25">
      <c r="A19" s="10">
        <v>2.1</v>
      </c>
      <c r="B19" s="12" t="s">
        <v>84</v>
      </c>
      <c r="C19" s="8" t="s">
        <v>38</v>
      </c>
      <c r="D19" s="4" t="s">
        <v>34</v>
      </c>
      <c r="E19" s="57">
        <v>92.2</v>
      </c>
      <c r="F19" s="6">
        <v>15.17</v>
      </c>
      <c r="G19" s="6">
        <f t="shared" ref="G19:G34" si="2">F19*$K$5</f>
        <v>18.543807999999999</v>
      </c>
      <c r="H19" s="6">
        <f t="shared" ref="H19:H21" si="3">G19*E19</f>
        <v>1709.7390975999999</v>
      </c>
    </row>
    <row r="20" spans="1:8" ht="60" x14ac:dyDescent="0.25">
      <c r="A20" s="10">
        <v>2.2000000000000002</v>
      </c>
      <c r="B20" s="12" t="s">
        <v>85</v>
      </c>
      <c r="C20" s="8" t="s">
        <v>39</v>
      </c>
      <c r="D20" s="4" t="s">
        <v>34</v>
      </c>
      <c r="E20" s="57">
        <v>113</v>
      </c>
      <c r="F20" s="6">
        <v>13.01</v>
      </c>
      <c r="G20" s="6">
        <f t="shared" si="2"/>
        <v>15.903423999999999</v>
      </c>
      <c r="H20" s="6">
        <f t="shared" si="3"/>
        <v>1797.086912</v>
      </c>
    </row>
    <row r="21" spans="1:8" ht="60" x14ac:dyDescent="0.25">
      <c r="A21" s="10">
        <v>2.2999999999999998</v>
      </c>
      <c r="B21" s="12" t="s">
        <v>86</v>
      </c>
      <c r="C21" s="8" t="s">
        <v>40</v>
      </c>
      <c r="D21" s="4" t="s">
        <v>34</v>
      </c>
      <c r="E21" s="57">
        <v>53.6</v>
      </c>
      <c r="F21" s="6">
        <v>11.01</v>
      </c>
      <c r="G21" s="6">
        <f t="shared" si="2"/>
        <v>13.458623999999999</v>
      </c>
      <c r="H21" s="6">
        <f t="shared" si="3"/>
        <v>721.38224639999999</v>
      </c>
    </row>
    <row r="22" spans="1:8" ht="60" x14ac:dyDescent="0.25">
      <c r="A22" s="10">
        <v>2.4</v>
      </c>
      <c r="B22" s="12" t="s">
        <v>87</v>
      </c>
      <c r="C22" s="8" t="s">
        <v>41</v>
      </c>
      <c r="D22" s="4" t="s">
        <v>34</v>
      </c>
      <c r="E22" s="57">
        <v>389.4</v>
      </c>
      <c r="F22" s="6">
        <v>10.71</v>
      </c>
      <c r="G22" s="6">
        <f t="shared" si="2"/>
        <v>13.091904</v>
      </c>
      <c r="H22" s="6">
        <f t="shared" ref="H22:H34" si="4">G22*E22</f>
        <v>5097.9874175999994</v>
      </c>
    </row>
    <row r="23" spans="1:8" ht="60" x14ac:dyDescent="0.25">
      <c r="A23" s="10">
        <v>2.5</v>
      </c>
      <c r="B23" s="12" t="s">
        <v>88</v>
      </c>
      <c r="C23" s="8" t="s">
        <v>50</v>
      </c>
      <c r="D23" s="4" t="s">
        <v>34</v>
      </c>
      <c r="E23" s="57">
        <v>106.4</v>
      </c>
      <c r="F23" s="6">
        <v>12.26</v>
      </c>
      <c r="G23" s="6">
        <f t="shared" si="2"/>
        <v>14.986623999999999</v>
      </c>
      <c r="H23" s="6">
        <f t="shared" si="4"/>
        <v>1594.5767936</v>
      </c>
    </row>
    <row r="24" spans="1:8" ht="30" x14ac:dyDescent="0.25">
      <c r="A24" s="10">
        <v>2.6</v>
      </c>
      <c r="B24" s="12" t="s">
        <v>52</v>
      </c>
      <c r="C24" s="8" t="s">
        <v>51</v>
      </c>
      <c r="D24" s="4" t="s">
        <v>34</v>
      </c>
      <c r="E24" s="57">
        <v>328.55</v>
      </c>
      <c r="F24" s="6">
        <v>16.07</v>
      </c>
      <c r="G24" s="6">
        <f t="shared" si="2"/>
        <v>19.643968000000001</v>
      </c>
      <c r="H24" s="6">
        <f t="shared" si="4"/>
        <v>6454.0256864000003</v>
      </c>
    </row>
    <row r="25" spans="1:8" ht="30" x14ac:dyDescent="0.25">
      <c r="A25" s="10">
        <v>2.7</v>
      </c>
      <c r="B25" s="12" t="s">
        <v>100</v>
      </c>
      <c r="C25" s="8" t="s">
        <v>99</v>
      </c>
      <c r="D25" s="4" t="s">
        <v>34</v>
      </c>
      <c r="E25" s="57">
        <v>147.84</v>
      </c>
      <c r="F25" s="6">
        <v>15.22</v>
      </c>
      <c r="G25" s="6">
        <f t="shared" si="2"/>
        <v>18.604928000000001</v>
      </c>
      <c r="H25" s="6">
        <f t="shared" si="4"/>
        <v>2750.5525555200002</v>
      </c>
    </row>
    <row r="26" spans="1:8" ht="30" x14ac:dyDescent="0.25">
      <c r="A26" s="10">
        <v>2.8</v>
      </c>
      <c r="B26" s="12" t="s">
        <v>53</v>
      </c>
      <c r="C26" s="8" t="s">
        <v>54</v>
      </c>
      <c r="D26" s="4" t="s">
        <v>34</v>
      </c>
      <c r="E26" s="57">
        <v>624.29</v>
      </c>
      <c r="F26" s="6">
        <v>13.67</v>
      </c>
      <c r="G26" s="6">
        <f t="shared" si="2"/>
        <v>16.710207999999998</v>
      </c>
      <c r="H26" s="6">
        <f t="shared" si="4"/>
        <v>10432.015752319998</v>
      </c>
    </row>
    <row r="27" spans="1:8" ht="30" x14ac:dyDescent="0.25">
      <c r="A27" s="10">
        <v>2.9</v>
      </c>
      <c r="B27" s="12" t="s">
        <v>56</v>
      </c>
      <c r="C27" s="8" t="s">
        <v>55</v>
      </c>
      <c r="D27" s="4" t="s">
        <v>34</v>
      </c>
      <c r="E27" s="57">
        <v>1129.7</v>
      </c>
      <c r="F27" s="6">
        <v>11.59</v>
      </c>
      <c r="G27" s="6">
        <f t="shared" si="2"/>
        <v>14.167615999999999</v>
      </c>
      <c r="H27" s="6">
        <f t="shared" si="4"/>
        <v>16005.1557952</v>
      </c>
    </row>
    <row r="28" spans="1:8" ht="45" x14ac:dyDescent="0.25">
      <c r="A28" s="64">
        <v>2.1</v>
      </c>
      <c r="B28" s="12" t="s">
        <v>101</v>
      </c>
      <c r="C28" s="8" t="s">
        <v>98</v>
      </c>
      <c r="D28" s="4" t="s">
        <v>34</v>
      </c>
      <c r="E28" s="57">
        <v>352</v>
      </c>
      <c r="F28" s="6">
        <v>12.41</v>
      </c>
      <c r="G28" s="6">
        <f t="shared" si="2"/>
        <v>15.169983999999999</v>
      </c>
      <c r="H28" s="6">
        <f t="shared" si="4"/>
        <v>5339.8343679999998</v>
      </c>
    </row>
    <row r="29" spans="1:8" ht="45" x14ac:dyDescent="0.25">
      <c r="A29" s="10">
        <v>2.11</v>
      </c>
      <c r="B29" s="12" t="s">
        <v>89</v>
      </c>
      <c r="C29" s="51" t="s">
        <v>90</v>
      </c>
      <c r="D29" s="4" t="s">
        <v>34</v>
      </c>
      <c r="E29" s="57">
        <v>289.64999999999998</v>
      </c>
      <c r="F29" s="6">
        <v>13.96</v>
      </c>
      <c r="G29" s="6">
        <f t="shared" si="2"/>
        <v>17.064703999999999</v>
      </c>
      <c r="H29" s="6">
        <f t="shared" si="4"/>
        <v>4942.7915135999992</v>
      </c>
    </row>
    <row r="30" spans="1:8" ht="45" x14ac:dyDescent="0.25">
      <c r="A30" s="10">
        <v>2.12</v>
      </c>
      <c r="B30" s="12" t="s">
        <v>91</v>
      </c>
      <c r="C30" s="51" t="s">
        <v>92</v>
      </c>
      <c r="D30" s="4" t="s">
        <v>34</v>
      </c>
      <c r="E30" s="57">
        <v>317.10000000000002</v>
      </c>
      <c r="F30" s="6">
        <v>12.57</v>
      </c>
      <c r="G30" s="6">
        <f t="shared" si="2"/>
        <v>15.365568</v>
      </c>
      <c r="H30" s="6">
        <f t="shared" si="4"/>
        <v>4872.4216127999998</v>
      </c>
    </row>
    <row r="31" spans="1:8" ht="30" x14ac:dyDescent="0.25">
      <c r="A31" s="10">
        <v>2.13</v>
      </c>
      <c r="B31" s="12" t="s">
        <v>42</v>
      </c>
      <c r="C31" s="51" t="s">
        <v>48</v>
      </c>
      <c r="D31" s="4" t="s">
        <v>11</v>
      </c>
      <c r="E31" s="57">
        <f>39.84</f>
        <v>39.840000000000003</v>
      </c>
      <c r="F31" s="6">
        <v>96.6</v>
      </c>
      <c r="G31" s="6">
        <f t="shared" si="2"/>
        <v>118.08383999999998</v>
      </c>
      <c r="H31" s="6">
        <f t="shared" si="4"/>
        <v>4704.4601855999999</v>
      </c>
    </row>
    <row r="32" spans="1:8" ht="30" x14ac:dyDescent="0.25">
      <c r="A32" s="10">
        <v>2.14</v>
      </c>
      <c r="B32" s="12" t="s">
        <v>43</v>
      </c>
      <c r="C32" s="51" t="s">
        <v>49</v>
      </c>
      <c r="D32" s="4" t="s">
        <v>11</v>
      </c>
      <c r="E32" s="57">
        <f>39.01</f>
        <v>39.01</v>
      </c>
      <c r="F32" s="6">
        <v>201.3</v>
      </c>
      <c r="G32" s="6">
        <f t="shared" si="2"/>
        <v>246.06912</v>
      </c>
      <c r="H32" s="6">
        <f t="shared" si="4"/>
        <v>9599.1563711999988</v>
      </c>
    </row>
    <row r="33" spans="1:10" ht="45" x14ac:dyDescent="0.25">
      <c r="A33" s="10">
        <v>2.15</v>
      </c>
      <c r="B33" s="12" t="s">
        <v>44</v>
      </c>
      <c r="C33" s="51" t="s">
        <v>47</v>
      </c>
      <c r="D33" s="4" t="s">
        <v>11</v>
      </c>
      <c r="E33" s="57">
        <f>231.26+5.6</f>
        <v>236.85999999999999</v>
      </c>
      <c r="F33" s="6">
        <v>40.19</v>
      </c>
      <c r="G33" s="6">
        <f t="shared" si="2"/>
        <v>49.128255999999993</v>
      </c>
      <c r="H33" s="6">
        <f t="shared" si="4"/>
        <v>11636.518716159997</v>
      </c>
    </row>
    <row r="34" spans="1:10" ht="45" x14ac:dyDescent="0.25">
      <c r="A34" s="10">
        <v>2.16</v>
      </c>
      <c r="B34" s="12" t="s">
        <v>36</v>
      </c>
      <c r="C34" s="51" t="s">
        <v>37</v>
      </c>
      <c r="D34" s="4" t="s">
        <v>12</v>
      </c>
      <c r="E34" s="57">
        <f>49.68+0.8</f>
        <v>50.48</v>
      </c>
      <c r="F34" s="6">
        <v>576.03</v>
      </c>
      <c r="G34" s="6">
        <f t="shared" si="2"/>
        <v>704.13907199999994</v>
      </c>
      <c r="H34" s="6">
        <f t="shared" si="4"/>
        <v>35544.940354559993</v>
      </c>
    </row>
    <row r="35" spans="1:10" ht="15.75" x14ac:dyDescent="0.25">
      <c r="A35" s="13"/>
      <c r="B35" s="5"/>
      <c r="C35" s="2" t="s">
        <v>7</v>
      </c>
      <c r="D35" s="5"/>
      <c r="E35" s="58"/>
      <c r="F35" s="7"/>
      <c r="G35" s="7"/>
      <c r="H35" s="7">
        <f>SUM(H19:H34)</f>
        <v>123202.64537855999</v>
      </c>
    </row>
    <row r="36" spans="1:10" ht="15.75" x14ac:dyDescent="0.25">
      <c r="A36" s="29">
        <v>3</v>
      </c>
      <c r="B36" s="30"/>
      <c r="C36" s="36" t="s">
        <v>14</v>
      </c>
      <c r="D36" s="30"/>
      <c r="E36" s="60"/>
      <c r="F36" s="39"/>
      <c r="G36" s="39"/>
      <c r="H36" s="39"/>
    </row>
    <row r="37" spans="1:10" ht="45" x14ac:dyDescent="0.25">
      <c r="A37" s="10">
        <v>3.1</v>
      </c>
      <c r="B37" s="9" t="s">
        <v>94</v>
      </c>
      <c r="C37" s="8" t="s">
        <v>23</v>
      </c>
      <c r="D37" s="4" t="s">
        <v>10</v>
      </c>
      <c r="E37" s="57">
        <v>2</v>
      </c>
      <c r="F37" s="6">
        <v>371.44</v>
      </c>
      <c r="G37" s="6">
        <f>F37*$K$5</f>
        <v>454.04825599999998</v>
      </c>
      <c r="H37" s="6">
        <f>G37*E37</f>
        <v>908.09651199999996</v>
      </c>
    </row>
    <row r="38" spans="1:10" ht="45" x14ac:dyDescent="0.25">
      <c r="A38" s="10">
        <v>3.2</v>
      </c>
      <c r="B38" s="9" t="s">
        <v>95</v>
      </c>
      <c r="C38" s="8" t="s">
        <v>24</v>
      </c>
      <c r="D38" s="4" t="s">
        <v>10</v>
      </c>
      <c r="E38" s="57">
        <v>2</v>
      </c>
      <c r="F38" s="6">
        <v>371.43</v>
      </c>
      <c r="G38" s="6">
        <f>F38*$K$5</f>
        <v>454.03603199999998</v>
      </c>
      <c r="H38" s="6">
        <f>G38*E38</f>
        <v>908.07206399999995</v>
      </c>
    </row>
    <row r="39" spans="1:10" ht="15.75" x14ac:dyDescent="0.25">
      <c r="A39" s="10"/>
      <c r="B39" s="9"/>
      <c r="C39" s="2" t="s">
        <v>7</v>
      </c>
      <c r="D39" s="4"/>
      <c r="E39" s="57"/>
      <c r="F39" s="6"/>
      <c r="G39" s="6"/>
      <c r="H39" s="7">
        <f>SUM(H37:H38)</f>
        <v>1816.168576</v>
      </c>
    </row>
    <row r="40" spans="1:10" ht="15.75" x14ac:dyDescent="0.25">
      <c r="A40" s="29">
        <v>4</v>
      </c>
      <c r="B40" s="40"/>
      <c r="C40" s="42" t="s">
        <v>15</v>
      </c>
      <c r="D40" s="37"/>
      <c r="E40" s="59"/>
      <c r="F40" s="38"/>
      <c r="G40" s="38"/>
      <c r="H40" s="38"/>
    </row>
    <row r="41" spans="1:10" ht="30" x14ac:dyDescent="0.25">
      <c r="A41" s="10">
        <v>4.0999999999999996</v>
      </c>
      <c r="B41" s="9" t="s">
        <v>93</v>
      </c>
      <c r="C41" s="51" t="s">
        <v>96</v>
      </c>
      <c r="D41" s="4" t="s">
        <v>9</v>
      </c>
      <c r="E41" s="57">
        <v>16</v>
      </c>
      <c r="F41" s="6">
        <v>104.25</v>
      </c>
      <c r="G41" s="6">
        <f>F41*1.285</f>
        <v>133.96124999999998</v>
      </c>
      <c r="H41" s="6">
        <f t="shared" ref="H41:H42" si="5">G41*E41</f>
        <v>2143.3799999999997</v>
      </c>
    </row>
    <row r="42" spans="1:10" x14ac:dyDescent="0.25">
      <c r="A42" s="10">
        <v>4.2</v>
      </c>
      <c r="B42" s="9" t="s">
        <v>45</v>
      </c>
      <c r="C42" s="51" t="s">
        <v>46</v>
      </c>
      <c r="D42" s="4" t="s">
        <v>11</v>
      </c>
      <c r="E42" s="57">
        <v>24</v>
      </c>
      <c r="F42" s="6">
        <v>1.74</v>
      </c>
      <c r="G42" s="6">
        <f>F42*$K$5</f>
        <v>2.126976</v>
      </c>
      <c r="H42" s="6">
        <f t="shared" si="5"/>
        <v>51.047423999999999</v>
      </c>
    </row>
    <row r="43" spans="1:10" ht="15.75" x14ac:dyDescent="0.25">
      <c r="A43" s="11"/>
      <c r="B43" s="5"/>
      <c r="C43" s="2" t="s">
        <v>7</v>
      </c>
      <c r="D43" s="5"/>
      <c r="E43" s="58"/>
      <c r="F43" s="7"/>
      <c r="G43" s="7"/>
      <c r="H43" s="7">
        <f>SUM(H41:H42)</f>
        <v>2194.4274239999995</v>
      </c>
    </row>
    <row r="44" spans="1:10" ht="15.75" x14ac:dyDescent="0.25">
      <c r="A44" s="11"/>
      <c r="B44" s="5"/>
      <c r="C44" s="2" t="s">
        <v>0</v>
      </c>
      <c r="D44" s="5"/>
      <c r="E44" s="58"/>
      <c r="F44" s="7"/>
      <c r="G44" s="7" t="s">
        <v>8</v>
      </c>
      <c r="H44" s="61">
        <f>H43+H39+H35+H17</f>
        <v>255088.26089855999</v>
      </c>
      <c r="J44" s="56"/>
    </row>
    <row r="45" spans="1:10" x14ac:dyDescent="0.25">
      <c r="A45" s="41"/>
      <c r="B45" s="41"/>
      <c r="C45" s="41"/>
    </row>
    <row r="46" spans="1:10" x14ac:dyDescent="0.25">
      <c r="A46" s="41"/>
      <c r="B46" s="41"/>
      <c r="C46" s="67" t="s">
        <v>102</v>
      </c>
    </row>
    <row r="47" spans="1:10" x14ac:dyDescent="0.25">
      <c r="A47" s="41"/>
      <c r="B47" s="41"/>
      <c r="C47" s="41"/>
    </row>
    <row r="48" spans="1:10" x14ac:dyDescent="0.25">
      <c r="C48" s="43"/>
    </row>
    <row r="49" spans="3:3" x14ac:dyDescent="0.25">
      <c r="C49" s="43"/>
    </row>
  </sheetData>
  <pageMargins left="0.51181102362204722" right="0.51181102362204722" top="0.78740157480314965" bottom="0.78740157480314965" header="0.31496062992125984" footer="0.31496062992125984"/>
  <pageSetup paperSize="9" scale="4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115" zoomScaleNormal="115" workbookViewId="0">
      <selection activeCell="G2" sqref="G2"/>
    </sheetView>
  </sheetViews>
  <sheetFormatPr defaultRowHeight="15" x14ac:dyDescent="0.25"/>
  <cols>
    <col min="1" max="1" width="9.28515625" bestFit="1" customWidth="1"/>
    <col min="2" max="2" width="51.42578125" bestFit="1" customWidth="1"/>
    <col min="3" max="3" width="17.140625" bestFit="1" customWidth="1"/>
    <col min="4" max="4" width="10.7109375" bestFit="1" customWidth="1"/>
    <col min="5" max="5" width="15.5703125" bestFit="1" customWidth="1"/>
    <col min="6" max="6" width="10.7109375" bestFit="1" customWidth="1"/>
    <col min="7" max="7" width="20.42578125" bestFit="1" customWidth="1"/>
    <col min="8" max="8" width="10.7109375" bestFit="1" customWidth="1"/>
    <col min="9" max="9" width="17.140625" bestFit="1" customWidth="1"/>
    <col min="10" max="10" width="12.28515625" bestFit="1" customWidth="1"/>
    <col min="11" max="11" width="17.140625" bestFit="1" customWidth="1"/>
  </cols>
  <sheetData>
    <row r="1" spans="1:11" ht="15.75" x14ac:dyDescent="0.25">
      <c r="A1" s="16" t="s">
        <v>28</v>
      </c>
      <c r="B1" s="17"/>
      <c r="C1" s="69"/>
      <c r="D1" s="89"/>
      <c r="E1" s="89"/>
      <c r="F1" s="89"/>
      <c r="G1" s="89"/>
      <c r="H1" s="89"/>
      <c r="I1" s="89"/>
      <c r="J1" s="89"/>
      <c r="K1" s="90"/>
    </row>
    <row r="2" spans="1:11" ht="15.75" x14ac:dyDescent="0.25">
      <c r="A2" s="88"/>
      <c r="B2" s="21"/>
      <c r="C2" s="68"/>
      <c r="D2" s="68"/>
      <c r="E2" s="68"/>
      <c r="F2" s="68"/>
      <c r="G2" s="91" t="s">
        <v>103</v>
      </c>
      <c r="H2" s="68"/>
      <c r="I2" s="68"/>
      <c r="J2" s="68"/>
      <c r="K2" s="92"/>
    </row>
    <row r="3" spans="1:11" ht="15.75" x14ac:dyDescent="0.25">
      <c r="A3" s="20" t="s">
        <v>26</v>
      </c>
      <c r="B3" s="21"/>
      <c r="C3" s="25"/>
      <c r="D3" s="68"/>
      <c r="E3" s="68"/>
      <c r="F3" s="68"/>
      <c r="G3" s="68"/>
      <c r="H3" s="68"/>
      <c r="I3" s="68"/>
      <c r="J3" s="68"/>
      <c r="K3" s="92"/>
    </row>
    <row r="4" spans="1:11" ht="16.5" thickBot="1" x14ac:dyDescent="0.3">
      <c r="A4" s="70" t="s">
        <v>27</v>
      </c>
      <c r="B4" s="71"/>
      <c r="C4" s="72"/>
      <c r="D4" s="68"/>
      <c r="E4" s="68"/>
      <c r="F4" s="68"/>
      <c r="G4" s="68"/>
      <c r="H4" s="68"/>
      <c r="I4" s="68"/>
      <c r="J4" s="68"/>
      <c r="K4" s="92"/>
    </row>
    <row r="5" spans="1:11" ht="16.5" thickBot="1" x14ac:dyDescent="0.3">
      <c r="A5" s="95" t="s">
        <v>65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 t="s">
        <v>66</v>
      </c>
      <c r="B6" s="100" t="s">
        <v>67</v>
      </c>
      <c r="C6" s="100" t="s">
        <v>68</v>
      </c>
      <c r="D6" s="102" t="s">
        <v>69</v>
      </c>
      <c r="E6" s="103"/>
      <c r="F6" s="102" t="s">
        <v>70</v>
      </c>
      <c r="G6" s="103"/>
      <c r="H6" s="102" t="s">
        <v>71</v>
      </c>
      <c r="I6" s="103"/>
      <c r="J6" s="102" t="s">
        <v>72</v>
      </c>
      <c r="K6" s="104"/>
    </row>
    <row r="7" spans="1:11" x14ac:dyDescent="0.25">
      <c r="A7" s="99"/>
      <c r="B7" s="101"/>
      <c r="C7" s="101"/>
      <c r="D7" s="4" t="s">
        <v>73</v>
      </c>
      <c r="E7" s="4" t="s">
        <v>74</v>
      </c>
      <c r="F7" s="4" t="s">
        <v>73</v>
      </c>
      <c r="G7" s="4" t="s">
        <v>74</v>
      </c>
      <c r="H7" s="4" t="s">
        <v>73</v>
      </c>
      <c r="I7" s="4" t="s">
        <v>74</v>
      </c>
      <c r="J7" s="4" t="s">
        <v>73</v>
      </c>
      <c r="K7" s="73" t="s">
        <v>74</v>
      </c>
    </row>
    <row r="8" spans="1:11" ht="15.75" x14ac:dyDescent="0.25">
      <c r="A8" s="74">
        <v>1</v>
      </c>
      <c r="B8" s="75" t="str">
        <f>'RIO ALBINA'!C6</f>
        <v>SERVIÇOS INICIAIS</v>
      </c>
      <c r="C8" s="76">
        <f>'RIO ALBINA'!H17</f>
        <v>127875.01952</v>
      </c>
      <c r="D8" s="77">
        <v>0.6</v>
      </c>
      <c r="E8" s="76">
        <f>D8*C8</f>
        <v>76725.011711999992</v>
      </c>
      <c r="F8" s="77">
        <v>0.4</v>
      </c>
      <c r="G8" s="76">
        <f>F8*C8</f>
        <v>51150.007808000002</v>
      </c>
      <c r="H8" s="77"/>
      <c r="I8" s="76">
        <f>H8*C8</f>
        <v>0</v>
      </c>
      <c r="J8" s="77"/>
      <c r="K8" s="78">
        <f>J8*C8</f>
        <v>0</v>
      </c>
    </row>
    <row r="9" spans="1:11" ht="15.75" x14ac:dyDescent="0.25">
      <c r="A9" s="74">
        <v>2</v>
      </c>
      <c r="B9" s="75" t="str">
        <f>'RIO ALBINA'!C18</f>
        <v>TABULEIRO/LONGARINAS/CORTINAS E ABAS</v>
      </c>
      <c r="C9" s="76">
        <f>'RIO ALBINA'!H35</f>
        <v>123202.64537855999</v>
      </c>
      <c r="D9" s="77"/>
      <c r="E9" s="76">
        <f t="shared" ref="E9:E11" si="0">D9*C9</f>
        <v>0</v>
      </c>
      <c r="F9" s="77">
        <v>0.25</v>
      </c>
      <c r="G9" s="76">
        <f t="shared" ref="G9:G11" si="1">F9*C9</f>
        <v>30800.661344639997</v>
      </c>
      <c r="H9" s="77">
        <v>0.5</v>
      </c>
      <c r="I9" s="76">
        <f t="shared" ref="I9:I11" si="2">H9*C9</f>
        <v>61601.322689279994</v>
      </c>
      <c r="J9" s="77">
        <v>0.25</v>
      </c>
      <c r="K9" s="78">
        <f t="shared" ref="K9:K11" si="3">J9*C9</f>
        <v>30800.661344639997</v>
      </c>
    </row>
    <row r="10" spans="1:11" ht="15.75" x14ac:dyDescent="0.25">
      <c r="A10" s="74">
        <v>3</v>
      </c>
      <c r="B10" s="75" t="str">
        <f>'RIO ALBINA'!C36</f>
        <v>SINALIZAÇÃO</v>
      </c>
      <c r="C10" s="76">
        <f>'RIO ALBINA'!H39</f>
        <v>1816.168576</v>
      </c>
      <c r="D10" s="77"/>
      <c r="E10" s="76">
        <f t="shared" si="0"/>
        <v>0</v>
      </c>
      <c r="F10" s="77"/>
      <c r="G10" s="76">
        <f t="shared" si="1"/>
        <v>0</v>
      </c>
      <c r="H10" s="77"/>
      <c r="I10" s="76">
        <f t="shared" si="2"/>
        <v>0</v>
      </c>
      <c r="J10" s="77">
        <v>1</v>
      </c>
      <c r="K10" s="78">
        <f t="shared" si="3"/>
        <v>1816.168576</v>
      </c>
    </row>
    <row r="11" spans="1:11" ht="15.75" x14ac:dyDescent="0.25">
      <c r="A11" s="74">
        <v>4</v>
      </c>
      <c r="B11" s="75" t="str">
        <f>'RIO ALBINA'!C40</f>
        <v>SERVIÇOS COMPLEMENTARES</v>
      </c>
      <c r="C11" s="76">
        <f>'RIO ALBINA'!H43</f>
        <v>2194.4274239999995</v>
      </c>
      <c r="D11" s="77"/>
      <c r="E11" s="76">
        <f t="shared" si="0"/>
        <v>0</v>
      </c>
      <c r="F11" s="77"/>
      <c r="G11" s="76">
        <f t="shared" si="1"/>
        <v>0</v>
      </c>
      <c r="H11" s="77"/>
      <c r="I11" s="76">
        <f t="shared" si="2"/>
        <v>0</v>
      </c>
      <c r="J11" s="77">
        <v>1</v>
      </c>
      <c r="K11" s="78">
        <f t="shared" si="3"/>
        <v>2194.4274239999995</v>
      </c>
    </row>
    <row r="12" spans="1:11" ht="15.75" x14ac:dyDescent="0.25">
      <c r="A12" s="74"/>
      <c r="B12" s="75" t="s">
        <v>75</v>
      </c>
      <c r="C12" s="76">
        <f>SUM(C8:C11)</f>
        <v>255088.26089855997</v>
      </c>
      <c r="D12" s="79">
        <f>E12/C12</f>
        <v>0.30077829313560983</v>
      </c>
      <c r="E12" s="76">
        <f>SUM(E8:E11)</f>
        <v>76725.011711999992</v>
      </c>
      <c r="F12" s="79">
        <f>G12/C12</f>
        <v>0.32126397688378544</v>
      </c>
      <c r="G12" s="76">
        <f>SUM(G8:G11)</f>
        <v>81950.669152639995</v>
      </c>
      <c r="H12" s="79">
        <f>I12/C12</f>
        <v>0.2414902295867577</v>
      </c>
      <c r="I12" s="76">
        <f>SUM(I8:I11)</f>
        <v>61601.322689279994</v>
      </c>
      <c r="J12" s="79">
        <f>K12/C12</f>
        <v>0.13646750039384709</v>
      </c>
      <c r="K12" s="78">
        <f>SUM(K8:K11)</f>
        <v>34811.257344639998</v>
      </c>
    </row>
    <row r="13" spans="1:11" ht="15.75" x14ac:dyDescent="0.25">
      <c r="A13" s="74"/>
      <c r="B13" s="75" t="s">
        <v>76</v>
      </c>
      <c r="C13" s="75"/>
      <c r="D13" s="79">
        <f>D12</f>
        <v>0.30077829313560983</v>
      </c>
      <c r="E13" s="80"/>
      <c r="F13" s="80">
        <f>F12+D13</f>
        <v>0.62204227001939527</v>
      </c>
      <c r="G13" s="80"/>
      <c r="H13" s="80">
        <f>H12+F13</f>
        <v>0.86353249960615297</v>
      </c>
      <c r="I13" s="80"/>
      <c r="J13" s="80">
        <f>J12+H13</f>
        <v>1</v>
      </c>
      <c r="K13" s="81"/>
    </row>
    <row r="14" spans="1:11" ht="15.75" x14ac:dyDescent="0.25">
      <c r="A14" s="74"/>
      <c r="B14" s="75" t="s">
        <v>77</v>
      </c>
      <c r="C14" s="75"/>
      <c r="D14" s="77"/>
      <c r="E14" s="76">
        <f>SUM(E8:E11)</f>
        <v>76725.011711999992</v>
      </c>
      <c r="F14" s="77"/>
      <c r="G14" s="76">
        <f>SUM(G8:G11)</f>
        <v>81950.669152639995</v>
      </c>
      <c r="H14" s="77"/>
      <c r="I14" s="76">
        <f>SUM(I8:I11)</f>
        <v>61601.322689279994</v>
      </c>
      <c r="J14" s="77"/>
      <c r="K14" s="78">
        <f>SUM(K8:K11)</f>
        <v>34811.257344639998</v>
      </c>
    </row>
    <row r="15" spans="1:11" ht="15.75" x14ac:dyDescent="0.25">
      <c r="A15" s="74"/>
      <c r="B15" s="75" t="s">
        <v>78</v>
      </c>
      <c r="C15" s="75"/>
      <c r="D15" s="77"/>
      <c r="E15" s="76">
        <f>E14</f>
        <v>76725.011711999992</v>
      </c>
      <c r="F15" s="75"/>
      <c r="G15" s="76">
        <f>G14+E15</f>
        <v>158675.68086463999</v>
      </c>
      <c r="H15" s="75"/>
      <c r="I15" s="76">
        <f>I14+G15</f>
        <v>220277.00355391999</v>
      </c>
      <c r="J15" s="75"/>
      <c r="K15" s="78">
        <f>K14+I15</f>
        <v>255088.26089855999</v>
      </c>
    </row>
    <row r="16" spans="1:11" ht="16.5" thickBot="1" x14ac:dyDescent="0.3">
      <c r="A16" s="82"/>
      <c r="B16" s="83"/>
      <c r="C16" s="83"/>
      <c r="D16" s="84"/>
      <c r="E16" s="85"/>
      <c r="F16" s="83"/>
      <c r="G16" s="83"/>
      <c r="H16" s="83"/>
      <c r="I16" s="83"/>
      <c r="J16" s="83"/>
      <c r="K16" s="86"/>
    </row>
    <row r="17" spans="1:11" ht="15.75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5.75" x14ac:dyDescent="0.25">
      <c r="A18" s="87" t="s">
        <v>79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</sheetData>
  <mergeCells count="8">
    <mergeCell ref="A5:K5"/>
    <mergeCell ref="A6:A7"/>
    <mergeCell ref="B6:B7"/>
    <mergeCell ref="C6:C7"/>
    <mergeCell ref="D6:E6"/>
    <mergeCell ref="F6:G6"/>
    <mergeCell ref="H6:I6"/>
    <mergeCell ref="J6:K6"/>
  </mergeCells>
  <pageMargins left="0.25" right="0.25" top="0.75" bottom="0.75" header="0.3" footer="0.3"/>
  <pageSetup paperSize="9" scale="74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RIO ALBINA</vt:lpstr>
      <vt:lpstr>CRONOGRAMA</vt:lpstr>
      <vt:lpstr>Plan3</vt:lpstr>
      <vt:lpstr>'RIO ALBINA'!Titulos_de_impressao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</cp:lastModifiedBy>
  <cp:lastPrinted>2023-03-14T20:30:19Z</cp:lastPrinted>
  <dcterms:created xsi:type="dcterms:W3CDTF">2014-01-10T16:27:21Z</dcterms:created>
  <dcterms:modified xsi:type="dcterms:W3CDTF">2023-03-22T19:36:23Z</dcterms:modified>
</cp:coreProperties>
</file>